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GR ANGIE\"/>
    </mc:Choice>
  </mc:AlternateContent>
  <bookViews>
    <workbookView xWindow="0" yWindow="0" windowWidth="1422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M28" i="1" s="1"/>
  <c r="J28" i="1"/>
  <c r="I28" i="1"/>
  <c r="K28" i="1" s="1"/>
  <c r="L27" i="1"/>
  <c r="J27" i="1"/>
  <c r="M27" i="1" s="1"/>
  <c r="I27" i="1"/>
  <c r="K27" i="1" s="1"/>
  <c r="M26" i="1"/>
  <c r="I26" i="1"/>
  <c r="K26" i="1" s="1"/>
  <c r="M25" i="1"/>
  <c r="I25" i="1"/>
  <c r="K25" i="1" s="1"/>
  <c r="L24" i="1"/>
  <c r="L4" i="1" s="1"/>
  <c r="J24" i="1"/>
  <c r="I24" i="1"/>
  <c r="K24" i="1" s="1"/>
  <c r="L23" i="1"/>
  <c r="J23" i="1"/>
  <c r="M23" i="1" s="1"/>
  <c r="I23" i="1"/>
  <c r="K23" i="1" s="1"/>
  <c r="L22" i="1"/>
  <c r="J22" i="1"/>
  <c r="M22" i="1" s="1"/>
  <c r="I22" i="1"/>
  <c r="M21" i="1"/>
  <c r="I21" i="1"/>
  <c r="K21" i="1" s="1"/>
  <c r="M20" i="1"/>
  <c r="I20" i="1"/>
  <c r="K20" i="1" s="1"/>
  <c r="M19" i="1"/>
  <c r="J19" i="1"/>
  <c r="I19" i="1"/>
  <c r="K19" i="1" s="1"/>
  <c r="M18" i="1"/>
  <c r="I18" i="1"/>
  <c r="K18" i="1" s="1"/>
  <c r="L17" i="1"/>
  <c r="J17" i="1"/>
  <c r="M17" i="1" s="1"/>
  <c r="I17" i="1"/>
  <c r="K17" i="1" s="1"/>
  <c r="M16" i="1"/>
  <c r="I16" i="1"/>
  <c r="K16" i="1" s="1"/>
  <c r="L15" i="1"/>
  <c r="J15" i="1"/>
  <c r="M15" i="1" s="1"/>
  <c r="I15" i="1"/>
  <c r="K15" i="1" s="1"/>
  <c r="M14" i="1"/>
  <c r="L14" i="1"/>
  <c r="J14" i="1"/>
  <c r="I14" i="1"/>
  <c r="K14" i="1" s="1"/>
  <c r="J13" i="1"/>
  <c r="M13" i="1" s="1"/>
  <c r="I13" i="1"/>
  <c r="K13" i="1" s="1"/>
  <c r="L12" i="1"/>
  <c r="J12" i="1"/>
  <c r="M12" i="1" s="1"/>
  <c r="I12" i="1"/>
  <c r="L11" i="1"/>
  <c r="M11" i="1" s="1"/>
  <c r="K11" i="1"/>
  <c r="J11" i="1"/>
  <c r="I11" i="1"/>
  <c r="M10" i="1"/>
  <c r="K10" i="1"/>
  <c r="I10" i="1"/>
  <c r="L9" i="1"/>
  <c r="M9" i="1" s="1"/>
  <c r="K9" i="1"/>
  <c r="J9" i="1"/>
  <c r="I9" i="1"/>
  <c r="L8" i="1"/>
  <c r="J8" i="1"/>
  <c r="M8" i="1" s="1"/>
  <c r="E8" i="1"/>
  <c r="I8" i="1" s="1"/>
  <c r="K8" i="1" s="1"/>
  <c r="M7" i="1"/>
  <c r="E7" i="1"/>
  <c r="I7" i="1" s="1"/>
  <c r="K7" i="1" s="1"/>
  <c r="J6" i="1"/>
  <c r="M6" i="1" s="1"/>
  <c r="I6" i="1"/>
  <c r="K6" i="1" s="1"/>
  <c r="L5" i="1"/>
  <c r="J5" i="1"/>
  <c r="M5" i="1" s="1"/>
  <c r="I5" i="1"/>
  <c r="D4" i="1"/>
  <c r="I4" i="1" l="1"/>
  <c r="M24" i="1"/>
  <c r="K5" i="1"/>
  <c r="K22" i="1"/>
  <c r="E4" i="1"/>
  <c r="K12" i="1"/>
  <c r="J4" i="1"/>
  <c r="M4" i="1" s="1"/>
  <c r="K4" i="1" l="1"/>
</calcChain>
</file>

<file path=xl/sharedStrings.xml><?xml version="1.0" encoding="utf-8"?>
<sst xmlns="http://schemas.openxmlformats.org/spreadsheetml/2006/main" count="41" uniqueCount="41">
  <si>
    <t>EJECUCIÓN PRESUPUESTAL DE GASTOS 2020</t>
  </si>
  <si>
    <t>RUBRO</t>
  </si>
  <si>
    <t>CENTRO DE COSTOS</t>
  </si>
  <si>
    <t>DESCRIPCIÓN</t>
  </si>
  <si>
    <t>APROPIACION INICIAL</t>
  </si>
  <si>
    <t>MODIFICACIONES</t>
  </si>
  <si>
    <t>APROPIACION DEFINITIVA</t>
  </si>
  <si>
    <t>TOTAL DISPONIBILIDADES</t>
  </si>
  <si>
    <t>SALDO POR EJECUTAR</t>
  </si>
  <si>
    <t>TOTAL COMPROMISOS</t>
  </si>
  <si>
    <t>CDP POR COMPROMETER</t>
  </si>
  <si>
    <t>ADICIONES</t>
  </si>
  <si>
    <t>REDUCCIONES</t>
  </si>
  <si>
    <t>CREDITOS</t>
  </si>
  <si>
    <t>CONTRA CREDITOS</t>
  </si>
  <si>
    <t>TOTAL PRESUPUESTO OFICINA DE INVESTIGACIONES</t>
  </si>
  <si>
    <t>CORTOLIMA</t>
  </si>
  <si>
    <t>GOBERNACIÓN DEL TOLIMA</t>
  </si>
  <si>
    <t>COLCIENCIAS</t>
  </si>
  <si>
    <t>OTROS FONDOS</t>
  </si>
  <si>
    <t>GRUPOS DE INVESTIGACIÓN</t>
  </si>
  <si>
    <t>TRABAJOS DE GRADO SEMILLEROS</t>
  </si>
  <si>
    <t>PROYECTOS DE INVESTIGACIÓN EN EJECUCIÓN, FOMENTO Y ADMON.</t>
  </si>
  <si>
    <t>RECURSOS CREE</t>
  </si>
  <si>
    <t>DOCTORADO EN CIENCIAS BIOLÓGICAS - 40517</t>
  </si>
  <si>
    <t>DOCTORADO EN CIENCIAS DE LA EDUCACION - 20517</t>
  </si>
  <si>
    <t>DOCTORADO EN CUENCAS - 50517</t>
  </si>
  <si>
    <t>DOCTORADO EN CIENCIAS AGRARIAS 70517</t>
  </si>
  <si>
    <t>DOCTORADO EN CIENCIAS BIOMÉDICAS - 60517</t>
  </si>
  <si>
    <t>OTROS CONCEPTOS,AJUSTES Y CONCILIACIONES</t>
  </si>
  <si>
    <t>REGALÍAS CONVENIO 2076 AGUACATE HASS - 110617</t>
  </si>
  <si>
    <t>REGALÍAS CONVENIO 2077 OCHO CADENAS - 120617</t>
  </si>
  <si>
    <t>REGALÍAS CONVENIO 2078 CACAO - 130617</t>
  </si>
  <si>
    <t>REGALÍAS PROYECTO TALENTO - 280113 - RECURSO BALANCE</t>
  </si>
  <si>
    <t>REGALÍAS PROYECTO TALENTO - 280113 - SIN SITUACION DE FONDO</t>
  </si>
  <si>
    <t>REGALÍAS PROYECTO APROCIENCIA - 820113 - RECURSO DEL BALANCE</t>
  </si>
  <si>
    <t>REGALÍAS PROYECTO APROCIENCIA - 820113 - SIN SITUACION DE FONDO</t>
  </si>
  <si>
    <t>REGALÍAS PROYECTO INNOVIS - 73015</t>
  </si>
  <si>
    <t>REGALÍAS CONTRATO 398 - DOCTORADOS-COL FUTUROS</t>
  </si>
  <si>
    <t>REGALÍAS CONTRATO 1509 - BIOTIPO BOVINO</t>
  </si>
  <si>
    <t>Observacion: Esta informacion corresponde al presupuesto vigencia 2020 de la oficina de investigaciones, a CDP y RP gestionados siendo parte de la ejecucion de recursos de los semilleros,grupos y proyectos de investigacion al 31 de diciembre de 2020. informacion tomada del sistema contable de la Universidad el Tolima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</si>
</sst>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6"/>
      <color rgb="FF2F5496"/>
      <name val="Arial Narrow"/>
      <family val="2"/>
    </font>
    <font>
      <sz val="11"/>
      <name val="Arial"/>
      <family val="2"/>
    </font>
    <font>
      <b/>
      <sz val="8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4" fontId="4" fillId="4" borderId="13" xfId="0" applyNumberFormat="1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4" fontId="5" fillId="0" borderId="0" xfId="0" applyNumberFormat="1" applyFont="1"/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0" fillId="0" borderId="0" xfId="0" applyFont="1" applyFill="1" applyAlignment="1"/>
    <xf numFmtId="0" fontId="8" fillId="0" borderId="0" xfId="0" applyFont="1" applyFill="1"/>
    <xf numFmtId="164" fontId="6" fillId="0" borderId="1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K5" sqref="K5"/>
    </sheetView>
  </sheetViews>
  <sheetFormatPr baseColWidth="10" defaultColWidth="14.42578125" defaultRowHeight="15" x14ac:dyDescent="0.25"/>
  <cols>
    <col min="1" max="1" width="11.140625" style="4" customWidth="1"/>
    <col min="2" max="2" width="11" style="4" customWidth="1"/>
    <col min="3" max="3" width="46.7109375" style="4" customWidth="1"/>
    <col min="4" max="4" width="15.85546875" style="4" customWidth="1"/>
    <col min="5" max="5" width="15.28515625" style="4" customWidth="1"/>
    <col min="6" max="7" width="10.85546875" style="4" customWidth="1"/>
    <col min="8" max="8" width="12.85546875" style="4" customWidth="1"/>
    <col min="9" max="9" width="15.140625" style="4" customWidth="1"/>
    <col min="10" max="10" width="18.85546875" style="4" customWidth="1"/>
    <col min="11" max="11" width="16.7109375" style="4" customWidth="1"/>
    <col min="12" max="12" width="16.140625" style="4" customWidth="1"/>
    <col min="13" max="13" width="18.28515625" style="4" customWidth="1"/>
    <col min="14" max="14" width="16.5703125" style="4" customWidth="1"/>
    <col min="15" max="26" width="10.7109375" style="4" customWidth="1"/>
    <col min="27" max="16384" width="14.42578125" style="4"/>
  </cols>
  <sheetData>
    <row r="1" spans="1:26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6" ht="15.75" thickBot="1" x14ac:dyDescent="0.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8"/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</row>
    <row r="3" spans="1:26" ht="27" thickTop="1" thickBot="1" x14ac:dyDescent="0.3">
      <c r="A3" s="9"/>
      <c r="B3" s="9"/>
      <c r="C3" s="9"/>
      <c r="D3" s="9"/>
      <c r="E3" s="10" t="s">
        <v>11</v>
      </c>
      <c r="F3" s="10" t="s">
        <v>12</v>
      </c>
      <c r="G3" s="10" t="s">
        <v>13</v>
      </c>
      <c r="H3" s="10" t="s">
        <v>14</v>
      </c>
      <c r="I3" s="9"/>
      <c r="J3" s="9"/>
      <c r="K3" s="9"/>
      <c r="L3" s="9"/>
      <c r="M3" s="9"/>
    </row>
    <row r="4" spans="1:26" ht="25.5" customHeight="1" thickTop="1" thickBot="1" x14ac:dyDescent="0.3">
      <c r="A4" s="11" t="s">
        <v>15</v>
      </c>
      <c r="B4" s="12"/>
      <c r="C4" s="13"/>
      <c r="D4" s="14">
        <f t="shared" ref="D4:E4" si="0">SUM(D5:D28)</f>
        <v>17649981737.459999</v>
      </c>
      <c r="E4" s="14">
        <f t="shared" si="0"/>
        <v>1359765043</v>
      </c>
      <c r="F4" s="15">
        <v>0</v>
      </c>
      <c r="G4" s="15">
        <v>0</v>
      </c>
      <c r="H4" s="15">
        <v>0</v>
      </c>
      <c r="I4" s="14">
        <f t="shared" ref="I4:I28" si="1">D4+E4+F4+G4-H4</f>
        <v>19009746780.459999</v>
      </c>
      <c r="J4" s="14">
        <f>SUM(J5:J28)</f>
        <v>10085601668.74</v>
      </c>
      <c r="K4" s="14">
        <f t="shared" ref="K4:K28" si="2">I4-J4</f>
        <v>8924145111.7199993</v>
      </c>
      <c r="L4" s="14">
        <f>SUM(L5:L28)</f>
        <v>9285151550.6399994</v>
      </c>
      <c r="M4" s="14">
        <f t="shared" ref="M4:M28" si="3">J4-L4</f>
        <v>800450118.10000038</v>
      </c>
      <c r="N4" s="16"/>
    </row>
    <row r="5" spans="1:26" s="29" customFormat="1" ht="28.5" customHeight="1" thickBot="1" x14ac:dyDescent="0.3">
      <c r="A5" s="23">
        <v>2315201</v>
      </c>
      <c r="B5" s="24">
        <v>9181</v>
      </c>
      <c r="C5" s="25" t="s">
        <v>16</v>
      </c>
      <c r="D5" s="26">
        <v>455453475</v>
      </c>
      <c r="E5" s="27">
        <v>0</v>
      </c>
      <c r="F5" s="27">
        <v>0</v>
      </c>
      <c r="G5" s="27">
        <v>0</v>
      </c>
      <c r="H5" s="27">
        <v>0</v>
      </c>
      <c r="I5" s="26">
        <f t="shared" si="1"/>
        <v>455453475</v>
      </c>
      <c r="J5" s="26">
        <f>243973836-12156611</f>
        <v>231817225</v>
      </c>
      <c r="K5" s="26">
        <f t="shared" si="2"/>
        <v>223636250</v>
      </c>
      <c r="L5" s="26">
        <f>195958745-2031611</f>
        <v>193927134</v>
      </c>
      <c r="M5" s="26">
        <f t="shared" si="3"/>
        <v>37890091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29" customFormat="1" ht="25.5" customHeight="1" thickBot="1" x14ac:dyDescent="0.3">
      <c r="A6" s="23">
        <v>2315202</v>
      </c>
      <c r="B6" s="24">
        <v>9181</v>
      </c>
      <c r="C6" s="25" t="s">
        <v>17</v>
      </c>
      <c r="D6" s="26">
        <v>164875219</v>
      </c>
      <c r="E6" s="26">
        <v>328359000</v>
      </c>
      <c r="F6" s="27">
        <v>0</v>
      </c>
      <c r="G6" s="27">
        <v>0</v>
      </c>
      <c r="H6" s="27">
        <v>0</v>
      </c>
      <c r="I6" s="26">
        <f t="shared" si="1"/>
        <v>493234219</v>
      </c>
      <c r="J6" s="26">
        <f>(561004708-354123919.22)+105000000</f>
        <v>311880788.77999997</v>
      </c>
      <c r="K6" s="26">
        <f t="shared" si="2"/>
        <v>181353430.22000003</v>
      </c>
      <c r="L6" s="26">
        <v>309855196.68000001</v>
      </c>
      <c r="M6" s="26">
        <f t="shared" si="3"/>
        <v>2025592.0999999642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s="29" customFormat="1" ht="27" customHeight="1" thickBot="1" x14ac:dyDescent="0.3">
      <c r="A7" s="23">
        <v>2315203</v>
      </c>
      <c r="B7" s="24">
        <v>9181</v>
      </c>
      <c r="C7" s="25" t="s">
        <v>18</v>
      </c>
      <c r="D7" s="26">
        <v>4361096</v>
      </c>
      <c r="E7" s="26">
        <f>450000000+96000000+326557529</f>
        <v>872557529</v>
      </c>
      <c r="F7" s="27">
        <v>0</v>
      </c>
      <c r="G7" s="27">
        <v>0</v>
      </c>
      <c r="H7" s="27">
        <v>0</v>
      </c>
      <c r="I7" s="26">
        <f t="shared" si="1"/>
        <v>876918625</v>
      </c>
      <c r="J7" s="26">
        <v>451474626</v>
      </c>
      <c r="K7" s="26">
        <f t="shared" si="2"/>
        <v>425443999</v>
      </c>
      <c r="L7" s="26">
        <v>441937626</v>
      </c>
      <c r="M7" s="26">
        <f t="shared" si="3"/>
        <v>9537000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29" customFormat="1" ht="23.25" customHeight="1" thickBot="1" x14ac:dyDescent="0.3">
      <c r="A8" s="23">
        <v>2315204</v>
      </c>
      <c r="B8" s="24">
        <v>9181</v>
      </c>
      <c r="C8" s="25" t="s">
        <v>19</v>
      </c>
      <c r="D8" s="26">
        <v>1479061519</v>
      </c>
      <c r="E8" s="26">
        <f>14848514+144000000</f>
        <v>158848514</v>
      </c>
      <c r="F8" s="27">
        <v>0</v>
      </c>
      <c r="G8" s="27">
        <v>0</v>
      </c>
      <c r="H8" s="27">
        <v>0</v>
      </c>
      <c r="I8" s="26">
        <f t="shared" si="1"/>
        <v>1637910033</v>
      </c>
      <c r="J8" s="26">
        <f>869583103.89-25567441</f>
        <v>844015662.88999999</v>
      </c>
      <c r="K8" s="26">
        <f t="shared" si="2"/>
        <v>793894370.11000001</v>
      </c>
      <c r="L8" s="26">
        <f>809501169.89-24096777</f>
        <v>785404392.88999999</v>
      </c>
      <c r="M8" s="26">
        <f t="shared" si="3"/>
        <v>58611270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29" customFormat="1" ht="30.75" customHeight="1" thickBot="1" x14ac:dyDescent="0.3">
      <c r="A9" s="23">
        <v>2315205</v>
      </c>
      <c r="B9" s="24">
        <v>9181</v>
      </c>
      <c r="C9" s="25" t="s">
        <v>20</v>
      </c>
      <c r="D9" s="26">
        <v>283032384</v>
      </c>
      <c r="E9" s="27">
        <v>0</v>
      </c>
      <c r="F9" s="27">
        <v>0</v>
      </c>
      <c r="G9" s="27">
        <v>0</v>
      </c>
      <c r="H9" s="27">
        <v>0</v>
      </c>
      <c r="I9" s="26">
        <f t="shared" si="1"/>
        <v>283032384</v>
      </c>
      <c r="J9" s="26">
        <f>177502459-23528916</f>
        <v>153973543</v>
      </c>
      <c r="K9" s="26">
        <f t="shared" si="2"/>
        <v>129058841</v>
      </c>
      <c r="L9" s="26">
        <f>153248775-7928916</f>
        <v>145319859</v>
      </c>
      <c r="M9" s="26">
        <f t="shared" si="3"/>
        <v>8653684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29" customFormat="1" ht="32.25" customHeight="1" thickBot="1" x14ac:dyDescent="0.3">
      <c r="A10" s="23">
        <v>2315206</v>
      </c>
      <c r="B10" s="24">
        <v>9181</v>
      </c>
      <c r="C10" s="25" t="s">
        <v>21</v>
      </c>
      <c r="D10" s="26">
        <v>90482087</v>
      </c>
      <c r="E10" s="27">
        <v>0</v>
      </c>
      <c r="F10" s="27">
        <v>0</v>
      </c>
      <c r="G10" s="27">
        <v>0</v>
      </c>
      <c r="H10" s="27">
        <v>0</v>
      </c>
      <c r="I10" s="26">
        <f t="shared" si="1"/>
        <v>90482087</v>
      </c>
      <c r="J10" s="31">
        <v>1040000</v>
      </c>
      <c r="K10" s="26">
        <f t="shared" si="2"/>
        <v>89442087</v>
      </c>
      <c r="L10" s="31">
        <v>1040000</v>
      </c>
      <c r="M10" s="26">
        <f t="shared" si="3"/>
        <v>0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29" customFormat="1" ht="45" customHeight="1" thickBot="1" x14ac:dyDescent="0.3">
      <c r="A11" s="23">
        <v>2315207</v>
      </c>
      <c r="B11" s="24">
        <v>9181</v>
      </c>
      <c r="C11" s="25" t="s">
        <v>22</v>
      </c>
      <c r="D11" s="26">
        <v>995546166</v>
      </c>
      <c r="E11" s="27">
        <v>0</v>
      </c>
      <c r="F11" s="27">
        <v>0</v>
      </c>
      <c r="G11" s="27">
        <v>0</v>
      </c>
      <c r="H11" s="27">
        <v>0</v>
      </c>
      <c r="I11" s="26">
        <f t="shared" si="1"/>
        <v>995546166</v>
      </c>
      <c r="J11" s="26">
        <f>677839656.65-8800745</f>
        <v>669038911.64999998</v>
      </c>
      <c r="K11" s="26">
        <f t="shared" si="2"/>
        <v>326507254.35000002</v>
      </c>
      <c r="L11" s="26">
        <f>781704617.65-169345545</f>
        <v>612359072.64999998</v>
      </c>
      <c r="M11" s="26">
        <f t="shared" si="3"/>
        <v>56679839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29" customFormat="1" ht="27" customHeight="1" thickBot="1" x14ac:dyDescent="0.3">
      <c r="A12" s="23">
        <v>2315208</v>
      </c>
      <c r="B12" s="24">
        <v>9181</v>
      </c>
      <c r="C12" s="25" t="s">
        <v>23</v>
      </c>
      <c r="D12" s="26">
        <v>811381400</v>
      </c>
      <c r="E12" s="27">
        <v>0</v>
      </c>
      <c r="F12" s="27">
        <v>0</v>
      </c>
      <c r="G12" s="27">
        <v>0</v>
      </c>
      <c r="H12" s="27">
        <v>0</v>
      </c>
      <c r="I12" s="26">
        <f t="shared" si="1"/>
        <v>811381400</v>
      </c>
      <c r="J12" s="26">
        <f>506847607-11053287</f>
        <v>495794320</v>
      </c>
      <c r="K12" s="26">
        <f t="shared" si="2"/>
        <v>315587080</v>
      </c>
      <c r="L12" s="26">
        <f>218896890-4692887</f>
        <v>214204003</v>
      </c>
      <c r="M12" s="26">
        <f t="shared" si="3"/>
        <v>281590317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29" customFormat="1" ht="35.25" customHeight="1" thickBot="1" x14ac:dyDescent="0.3">
      <c r="A13" s="23">
        <v>2315209</v>
      </c>
      <c r="B13" s="24">
        <v>9181</v>
      </c>
      <c r="C13" s="25" t="s">
        <v>24</v>
      </c>
      <c r="D13" s="26">
        <v>56198830</v>
      </c>
      <c r="E13" s="27">
        <v>0</v>
      </c>
      <c r="F13" s="27">
        <v>0</v>
      </c>
      <c r="G13" s="27">
        <v>0</v>
      </c>
      <c r="H13" s="27">
        <v>0</v>
      </c>
      <c r="I13" s="26">
        <f t="shared" si="1"/>
        <v>56198830</v>
      </c>
      <c r="J13" s="26">
        <f>8141066</f>
        <v>8141066</v>
      </c>
      <c r="K13" s="26">
        <f t="shared" si="2"/>
        <v>48057764</v>
      </c>
      <c r="L13" s="26">
        <v>8141066</v>
      </c>
      <c r="M13" s="26">
        <f t="shared" si="3"/>
        <v>0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9" customFormat="1" ht="39" customHeight="1" thickBot="1" x14ac:dyDescent="0.3">
      <c r="A14" s="23">
        <v>2315210</v>
      </c>
      <c r="B14" s="24">
        <v>9181</v>
      </c>
      <c r="C14" s="25" t="s">
        <v>25</v>
      </c>
      <c r="D14" s="26">
        <v>268721099</v>
      </c>
      <c r="E14" s="27">
        <v>0</v>
      </c>
      <c r="F14" s="27">
        <v>0</v>
      </c>
      <c r="G14" s="27">
        <v>0</v>
      </c>
      <c r="H14" s="27">
        <v>0</v>
      </c>
      <c r="I14" s="26">
        <f t="shared" si="1"/>
        <v>268721099</v>
      </c>
      <c r="J14" s="26">
        <f>200809907-1591040</f>
        <v>199218867</v>
      </c>
      <c r="K14" s="26">
        <f t="shared" si="2"/>
        <v>69502232</v>
      </c>
      <c r="L14" s="26">
        <f>157305276-1591040</f>
        <v>155714236</v>
      </c>
      <c r="M14" s="26">
        <f t="shared" si="3"/>
        <v>43504631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29" customFormat="1" ht="28.5" customHeight="1" thickBot="1" x14ac:dyDescent="0.3">
      <c r="A15" s="23">
        <v>2315211</v>
      </c>
      <c r="B15" s="24">
        <v>9181</v>
      </c>
      <c r="C15" s="25" t="s">
        <v>26</v>
      </c>
      <c r="D15" s="26">
        <v>142901583</v>
      </c>
      <c r="E15" s="27">
        <v>0</v>
      </c>
      <c r="F15" s="27">
        <v>0</v>
      </c>
      <c r="G15" s="27">
        <v>0</v>
      </c>
      <c r="H15" s="27">
        <v>0</v>
      </c>
      <c r="I15" s="26">
        <f t="shared" si="1"/>
        <v>142901583</v>
      </c>
      <c r="J15" s="26">
        <f>68815694</f>
        <v>68815694</v>
      </c>
      <c r="K15" s="26">
        <f t="shared" si="2"/>
        <v>74085889</v>
      </c>
      <c r="L15" s="26">
        <f>68811705</f>
        <v>68811705</v>
      </c>
      <c r="M15" s="26">
        <f t="shared" si="3"/>
        <v>3989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29" customFormat="1" ht="30" customHeight="1" thickBot="1" x14ac:dyDescent="0.3">
      <c r="A16" s="23">
        <v>2315212</v>
      </c>
      <c r="B16" s="24">
        <v>9181</v>
      </c>
      <c r="C16" s="25" t="s">
        <v>27</v>
      </c>
      <c r="D16" s="26">
        <v>269516545</v>
      </c>
      <c r="E16" s="27">
        <v>0</v>
      </c>
      <c r="F16" s="27">
        <v>0</v>
      </c>
      <c r="G16" s="27">
        <v>0</v>
      </c>
      <c r="H16" s="27">
        <v>0</v>
      </c>
      <c r="I16" s="26">
        <f t="shared" si="1"/>
        <v>269516545</v>
      </c>
      <c r="J16" s="26">
        <v>169493137</v>
      </c>
      <c r="K16" s="26">
        <f t="shared" si="2"/>
        <v>100023408</v>
      </c>
      <c r="L16" s="26">
        <v>127784506</v>
      </c>
      <c r="M16" s="26">
        <f t="shared" si="3"/>
        <v>41708631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29" customFormat="1" ht="33" customHeight="1" thickBot="1" x14ac:dyDescent="0.3">
      <c r="A17" s="23">
        <v>2315213</v>
      </c>
      <c r="B17" s="24">
        <v>9181</v>
      </c>
      <c r="C17" s="25" t="s">
        <v>28</v>
      </c>
      <c r="D17" s="26">
        <v>108357039</v>
      </c>
      <c r="E17" s="27">
        <v>0</v>
      </c>
      <c r="F17" s="27">
        <v>0</v>
      </c>
      <c r="G17" s="27">
        <v>0</v>
      </c>
      <c r="H17" s="27">
        <v>0</v>
      </c>
      <c r="I17" s="26">
        <f t="shared" si="1"/>
        <v>108357039</v>
      </c>
      <c r="J17" s="26">
        <f>50982316-749068</f>
        <v>50233248</v>
      </c>
      <c r="K17" s="26">
        <f t="shared" si="2"/>
        <v>58123791</v>
      </c>
      <c r="L17" s="26">
        <f>50982316-749068</f>
        <v>50233248</v>
      </c>
      <c r="M17" s="26">
        <f t="shared" si="3"/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29" customFormat="1" ht="36.75" customHeight="1" thickBot="1" x14ac:dyDescent="0.3">
      <c r="A18" s="23">
        <v>2315214</v>
      </c>
      <c r="B18" s="24">
        <v>9181</v>
      </c>
      <c r="C18" s="25" t="s">
        <v>29</v>
      </c>
      <c r="D18" s="26">
        <v>21206300</v>
      </c>
      <c r="E18" s="27">
        <v>0</v>
      </c>
      <c r="F18" s="27">
        <v>0</v>
      </c>
      <c r="G18" s="27">
        <v>0</v>
      </c>
      <c r="H18" s="27">
        <v>0</v>
      </c>
      <c r="I18" s="26">
        <f t="shared" si="1"/>
        <v>21206300</v>
      </c>
      <c r="J18" s="27">
        <v>0</v>
      </c>
      <c r="K18" s="26">
        <f t="shared" si="2"/>
        <v>21206300</v>
      </c>
      <c r="L18" s="27">
        <v>0</v>
      </c>
      <c r="M18" s="26">
        <f t="shared" si="3"/>
        <v>0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29" customFormat="1" ht="30.75" customHeight="1" thickBot="1" x14ac:dyDescent="0.3">
      <c r="A19" s="23">
        <v>2380401</v>
      </c>
      <c r="B19" s="24">
        <v>11013</v>
      </c>
      <c r="C19" s="25" t="s">
        <v>30</v>
      </c>
      <c r="D19" s="26">
        <v>182946291.96000001</v>
      </c>
      <c r="E19" s="27">
        <v>0</v>
      </c>
      <c r="F19" s="27">
        <v>0</v>
      </c>
      <c r="G19" s="27">
        <v>0</v>
      </c>
      <c r="H19" s="27">
        <v>0</v>
      </c>
      <c r="I19" s="26">
        <f t="shared" si="1"/>
        <v>182946291.96000001</v>
      </c>
      <c r="J19" s="26">
        <f>104245622-14084000</f>
        <v>90161622</v>
      </c>
      <c r="K19" s="26">
        <f t="shared" si="2"/>
        <v>92784669.960000008</v>
      </c>
      <c r="L19" s="26">
        <v>77352473</v>
      </c>
      <c r="M19" s="26">
        <f t="shared" si="3"/>
        <v>12809149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29" customFormat="1" ht="28.5" customHeight="1" thickBot="1" x14ac:dyDescent="0.3">
      <c r="A20" s="23">
        <v>2380501</v>
      </c>
      <c r="B20" s="24">
        <v>11014</v>
      </c>
      <c r="C20" s="25" t="s">
        <v>31</v>
      </c>
      <c r="D20" s="26">
        <v>578857169</v>
      </c>
      <c r="E20" s="27">
        <v>0</v>
      </c>
      <c r="F20" s="27">
        <v>0</v>
      </c>
      <c r="G20" s="27">
        <v>0</v>
      </c>
      <c r="H20" s="27">
        <v>0</v>
      </c>
      <c r="I20" s="26">
        <f t="shared" si="1"/>
        <v>578857169</v>
      </c>
      <c r="J20" s="26">
        <v>374727500</v>
      </c>
      <c r="K20" s="26">
        <f t="shared" si="2"/>
        <v>204129669</v>
      </c>
      <c r="L20" s="26">
        <v>330778187</v>
      </c>
      <c r="M20" s="26">
        <f t="shared" si="3"/>
        <v>43949313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29" customFormat="1" ht="28.5" customHeight="1" thickBot="1" x14ac:dyDescent="0.3">
      <c r="A21" s="23">
        <v>2380601</v>
      </c>
      <c r="B21" s="24">
        <v>11015</v>
      </c>
      <c r="C21" s="25" t="s">
        <v>32</v>
      </c>
      <c r="D21" s="26">
        <v>29259259.289999999</v>
      </c>
      <c r="E21" s="27">
        <v>0</v>
      </c>
      <c r="F21" s="27">
        <v>0</v>
      </c>
      <c r="G21" s="27">
        <v>0</v>
      </c>
      <c r="H21" s="27">
        <v>0</v>
      </c>
      <c r="I21" s="26">
        <f t="shared" si="1"/>
        <v>29259259.289999999</v>
      </c>
      <c r="J21" s="26">
        <v>3440276.24</v>
      </c>
      <c r="K21" s="26">
        <f t="shared" si="2"/>
        <v>25818983.049999997</v>
      </c>
      <c r="L21" s="26">
        <v>3440276.24</v>
      </c>
      <c r="M21" s="26">
        <f t="shared" si="3"/>
        <v>0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29" customFormat="1" ht="37.5" customHeight="1" thickBot="1" x14ac:dyDescent="0.3">
      <c r="A22" s="23">
        <v>2380101</v>
      </c>
      <c r="B22" s="24">
        <v>11016</v>
      </c>
      <c r="C22" s="25" t="s">
        <v>33</v>
      </c>
      <c r="D22" s="26">
        <v>594928091</v>
      </c>
      <c r="E22" s="27">
        <v>0</v>
      </c>
      <c r="F22" s="27">
        <v>0</v>
      </c>
      <c r="G22" s="27">
        <v>0</v>
      </c>
      <c r="H22" s="27">
        <v>0</v>
      </c>
      <c r="I22" s="26">
        <f t="shared" si="1"/>
        <v>594928091</v>
      </c>
      <c r="J22" s="26">
        <f>87930734-32000000</f>
        <v>55930734</v>
      </c>
      <c r="K22" s="26">
        <f t="shared" si="2"/>
        <v>538997357</v>
      </c>
      <c r="L22" s="26">
        <f>74430734-32000000</f>
        <v>42430734</v>
      </c>
      <c r="M22" s="26">
        <f t="shared" si="3"/>
        <v>13500000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29" customFormat="1" ht="50.25" customHeight="1" thickBot="1" x14ac:dyDescent="0.3">
      <c r="A23" s="23">
        <v>2380101</v>
      </c>
      <c r="B23" s="24">
        <v>11021</v>
      </c>
      <c r="C23" s="25" t="s">
        <v>34</v>
      </c>
      <c r="D23" s="26">
        <v>2000000000</v>
      </c>
      <c r="E23" s="27">
        <v>0</v>
      </c>
      <c r="F23" s="27">
        <v>0</v>
      </c>
      <c r="G23" s="27">
        <v>0</v>
      </c>
      <c r="H23" s="27">
        <v>0</v>
      </c>
      <c r="I23" s="26">
        <f t="shared" si="1"/>
        <v>2000000000</v>
      </c>
      <c r="J23" s="26">
        <f>1747600000-84000000</f>
        <v>1663600000</v>
      </c>
      <c r="K23" s="26">
        <f t="shared" si="2"/>
        <v>336400000</v>
      </c>
      <c r="L23" s="26">
        <f>1747600000-84000000</f>
        <v>1663600000</v>
      </c>
      <c r="M23" s="26">
        <f t="shared" si="3"/>
        <v>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29" customFormat="1" ht="46.5" customHeight="1" thickBot="1" x14ac:dyDescent="0.3">
      <c r="A24" s="23">
        <v>2380201</v>
      </c>
      <c r="B24" s="24">
        <v>11017</v>
      </c>
      <c r="C24" s="25" t="s">
        <v>35</v>
      </c>
      <c r="D24" s="26">
        <v>3306499874</v>
      </c>
      <c r="E24" s="27">
        <v>0</v>
      </c>
      <c r="F24" s="27">
        <v>0</v>
      </c>
      <c r="G24" s="27">
        <v>0</v>
      </c>
      <c r="H24" s="27">
        <v>0</v>
      </c>
      <c r="I24" s="26">
        <f t="shared" si="1"/>
        <v>3306499874</v>
      </c>
      <c r="J24" s="26">
        <f>641680260-8557830</f>
        <v>633122430</v>
      </c>
      <c r="K24" s="26">
        <f t="shared" si="2"/>
        <v>2673377444</v>
      </c>
      <c r="L24" s="26">
        <f>495206989-5617222</f>
        <v>489589767</v>
      </c>
      <c r="M24" s="26">
        <f t="shared" si="3"/>
        <v>143532663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29" customFormat="1" ht="42.75" customHeight="1" thickBot="1" x14ac:dyDescent="0.3">
      <c r="A25" s="23">
        <v>2380201</v>
      </c>
      <c r="B25" s="24">
        <v>11030</v>
      </c>
      <c r="C25" s="25" t="s">
        <v>36</v>
      </c>
      <c r="D25" s="26">
        <v>2945374000</v>
      </c>
      <c r="E25" s="27">
        <v>0</v>
      </c>
      <c r="F25" s="27">
        <v>0</v>
      </c>
      <c r="G25" s="27">
        <v>0</v>
      </c>
      <c r="H25" s="27">
        <v>0</v>
      </c>
      <c r="I25" s="26">
        <f t="shared" si="1"/>
        <v>2945374000</v>
      </c>
      <c r="J25" s="26">
        <v>2945374000</v>
      </c>
      <c r="K25" s="26">
        <f t="shared" si="2"/>
        <v>0</v>
      </c>
      <c r="L25" s="26">
        <v>2945374000</v>
      </c>
      <c r="M25" s="26">
        <f t="shared" si="3"/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29" customFormat="1" ht="27" customHeight="1" thickBot="1" x14ac:dyDescent="0.3">
      <c r="A26" s="23">
        <v>2380301</v>
      </c>
      <c r="B26" s="24">
        <v>11019</v>
      </c>
      <c r="C26" s="25" t="s">
        <v>37</v>
      </c>
      <c r="D26" s="26">
        <v>124409134.20999999</v>
      </c>
      <c r="E26" s="27">
        <v>0</v>
      </c>
      <c r="F26" s="27">
        <v>0</v>
      </c>
      <c r="G26" s="27">
        <v>0</v>
      </c>
      <c r="H26" s="27">
        <v>0</v>
      </c>
      <c r="I26" s="26">
        <f t="shared" si="1"/>
        <v>124409134.20999999</v>
      </c>
      <c r="J26" s="26">
        <v>66691543.18</v>
      </c>
      <c r="K26" s="26">
        <f t="shared" si="2"/>
        <v>57717591.029999994</v>
      </c>
      <c r="L26" s="26">
        <v>66691543.18</v>
      </c>
      <c r="M26" s="26">
        <f t="shared" si="3"/>
        <v>0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29" customFormat="1" ht="43.5" customHeight="1" thickBot="1" x14ac:dyDescent="0.3">
      <c r="A27" s="23">
        <v>2380701</v>
      </c>
      <c r="B27" s="24">
        <v>11020</v>
      </c>
      <c r="C27" s="25" t="s">
        <v>38</v>
      </c>
      <c r="D27" s="26">
        <v>1113951708</v>
      </c>
      <c r="E27" s="27">
        <v>0</v>
      </c>
      <c r="F27" s="27">
        <v>0</v>
      </c>
      <c r="G27" s="27">
        <v>0</v>
      </c>
      <c r="H27" s="27">
        <v>0</v>
      </c>
      <c r="I27" s="26">
        <f t="shared" si="1"/>
        <v>1113951708</v>
      </c>
      <c r="J27" s="26">
        <f>445675869-60805395</f>
        <v>384870474</v>
      </c>
      <c r="K27" s="26">
        <f t="shared" si="2"/>
        <v>729081234</v>
      </c>
      <c r="L27" s="26">
        <f>398432285-33965395</f>
        <v>364466890</v>
      </c>
      <c r="M27" s="26">
        <f t="shared" si="3"/>
        <v>20403584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29" customFormat="1" ht="27.75" customHeight="1" thickBot="1" x14ac:dyDescent="0.3">
      <c r="A28" s="23">
        <v>2380801</v>
      </c>
      <c r="B28" s="24">
        <v>11021</v>
      </c>
      <c r="C28" s="25" t="s">
        <v>39</v>
      </c>
      <c r="D28" s="26">
        <v>1622661468</v>
      </c>
      <c r="E28" s="27">
        <v>0</v>
      </c>
      <c r="F28" s="27">
        <v>0</v>
      </c>
      <c r="G28" s="27">
        <v>0</v>
      </c>
      <c r="H28" s="27">
        <v>0</v>
      </c>
      <c r="I28" s="26">
        <f t="shared" si="1"/>
        <v>1622661468</v>
      </c>
      <c r="J28" s="26">
        <f>266746000-54000000</f>
        <v>212746000</v>
      </c>
      <c r="K28" s="26">
        <f t="shared" si="2"/>
        <v>1409915468</v>
      </c>
      <c r="L28" s="26">
        <f>199444287-12748652</f>
        <v>186695635</v>
      </c>
      <c r="M28" s="26">
        <f t="shared" si="3"/>
        <v>26050365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 x14ac:dyDescent="0.25"/>
    <row r="30" spans="1:26" ht="15.75" customHeight="1" x14ac:dyDescent="0.25">
      <c r="A30" s="17" t="s">
        <v>40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26" ht="15.75" customHeight="1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2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3">
    <mergeCell ref="M2:M3"/>
    <mergeCell ref="A4:C4"/>
    <mergeCell ref="A30:M31"/>
    <mergeCell ref="A1:M1"/>
    <mergeCell ref="A2:A3"/>
    <mergeCell ref="B2:B3"/>
    <mergeCell ref="C2:C3"/>
    <mergeCell ref="D2:D3"/>
    <mergeCell ref="E2:H2"/>
    <mergeCell ref="I2:I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2021-01-22T16:52:05Z</dcterms:created>
  <dcterms:modified xsi:type="dcterms:W3CDTF">2021-01-22T16:52:55Z</dcterms:modified>
</cp:coreProperties>
</file>